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tudent\Downloads\"/>
    </mc:Choice>
  </mc:AlternateContent>
  <bookViews>
    <workbookView xWindow="0" yWindow="0" windowWidth="20490" windowHeight="7770"/>
  </bookViews>
  <sheets>
    <sheet name="отчет 2021нач.зв." sheetId="1" r:id="rId1"/>
    <sheet name="отчет 2021стар.зв.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2" l="1"/>
  <c r="F61" i="2"/>
  <c r="F60" i="2"/>
  <c r="F59" i="2"/>
  <c r="F58" i="2"/>
  <c r="F57" i="2"/>
  <c r="F56" i="2"/>
  <c r="F55" i="2"/>
  <c r="F54" i="2"/>
  <c r="F53" i="2"/>
  <c r="F52" i="2" s="1"/>
  <c r="F45" i="2"/>
  <c r="F43" i="2"/>
  <c r="F42" i="2"/>
  <c r="F41" i="2"/>
  <c r="F40" i="2"/>
  <c r="F33" i="2"/>
  <c r="F32" i="2"/>
  <c r="F28" i="2" s="1"/>
  <c r="F30" i="2"/>
  <c r="F27" i="2"/>
  <c r="F26" i="2"/>
  <c r="F22" i="2"/>
  <c r="F21" i="2"/>
  <c r="F20" i="2"/>
  <c r="F18" i="2"/>
  <c r="F17" i="2"/>
  <c r="F16" i="2"/>
  <c r="F15" i="2"/>
  <c r="F14" i="2"/>
  <c r="F10" i="2"/>
  <c r="F65" i="2" s="1"/>
  <c r="F8" i="2"/>
  <c r="F58" i="1"/>
  <c r="F57" i="1"/>
  <c r="F56" i="1"/>
  <c r="F55" i="1"/>
  <c r="F54" i="1" s="1"/>
  <c r="F53" i="1"/>
  <c r="F52" i="1"/>
  <c r="F51" i="1"/>
  <c r="F48" i="1" s="1"/>
  <c r="F50" i="1"/>
  <c r="F49" i="1"/>
  <c r="F47" i="1"/>
  <c r="F46" i="1" s="1"/>
  <c r="F44" i="1"/>
  <c r="F42" i="1"/>
  <c r="F33" i="1"/>
  <c r="F32" i="1"/>
  <c r="F31" i="1"/>
  <c r="F25" i="1"/>
  <c r="F23" i="1"/>
  <c r="F22" i="1"/>
  <c r="F21" i="1"/>
  <c r="F18" i="1"/>
  <c r="F17" i="1"/>
  <c r="F16" i="1" s="1"/>
  <c r="F15" i="1"/>
  <c r="F13" i="1"/>
  <c r="F12" i="1"/>
  <c r="F11" i="1" s="1"/>
  <c r="F9" i="1"/>
  <c r="F7" i="1"/>
  <c r="F63" i="1" l="1"/>
  <c r="F64" i="1" s="1"/>
  <c r="F66" i="2"/>
</calcChain>
</file>

<file path=xl/sharedStrings.xml><?xml version="1.0" encoding="utf-8"?>
<sst xmlns="http://schemas.openxmlformats.org/spreadsheetml/2006/main" count="125" uniqueCount="94">
  <si>
    <t>Отчет НФ дополнительных мер поддержки НМОУ "Лицей №111" - "Содружество" о целевом использовании полученных средств за  2021 г.</t>
  </si>
  <si>
    <t>Начальное звено</t>
  </si>
  <si>
    <t>Остаток средств на начало отчетного года</t>
  </si>
  <si>
    <t>Поступление средств</t>
  </si>
  <si>
    <t>Добровольные пожертвования</t>
  </si>
  <si>
    <t>Использование средств</t>
  </si>
  <si>
    <t>1. Дополнтельная образовательная деятельность</t>
  </si>
  <si>
    <t>целевой взнос за организацию курса повышения квалификации Формирование функциональной грамотности на уроках русского языка,литературы и литературного чтения", Куликова Л.Н.,Лучкина Ю.Ю.,Манаенко Т.П.,Демьянов О.В.,Шапова В.С.,Ефименко К.А.,Аверкина Е.Л.</t>
  </si>
  <si>
    <t>2. Здоровье</t>
  </si>
  <si>
    <t>питьевая вода</t>
  </si>
  <si>
    <t>химчистка ковров 62,7+чехол</t>
  </si>
  <si>
    <t>медикаменты</t>
  </si>
  <si>
    <t>промывка диспенсера (кулер)</t>
  </si>
  <si>
    <t>3. Социальная поддержка</t>
  </si>
  <si>
    <t>материальная помощь</t>
  </si>
  <si>
    <t>4. "Наши дети"</t>
  </si>
  <si>
    <t>награждение учащихся  призами по итогам  Новогоднего КТД</t>
  </si>
  <si>
    <t>5. Центр информационных ресурсов</t>
  </si>
  <si>
    <t>6. Школьная столовая</t>
  </si>
  <si>
    <t>техническое обслуживание оборудования, средства для обработки инвентаря,посуда</t>
  </si>
  <si>
    <t>7. Учебный кабинет</t>
  </si>
  <si>
    <t>диван,каб.12</t>
  </si>
  <si>
    <t>жалюзи,каб.16,18,25,спортзал</t>
  </si>
  <si>
    <t>доска аудиторная настенная, каб.16</t>
  </si>
  <si>
    <t>стенд, каб.16</t>
  </si>
  <si>
    <t>ковер,каб.18</t>
  </si>
  <si>
    <t>МФУ цетное,каб.21</t>
  </si>
  <si>
    <t>кресло офисное,каб.28</t>
  </si>
  <si>
    <t>подручные средства д/уроков</t>
  </si>
  <si>
    <t>доборный материал д/вычислительной техники</t>
  </si>
  <si>
    <t>8. Культурно-творческий центр</t>
  </si>
  <si>
    <t>День кино "Сердце Амазонии"</t>
  </si>
  <si>
    <t>научно-технический музей им.Бардина</t>
  </si>
  <si>
    <t>день театра "Кентервильное привидение"</t>
  </si>
  <si>
    <t>экскурсия "Техника военного времени"</t>
  </si>
  <si>
    <t>проведение 1 сентября</t>
  </si>
  <si>
    <t>радиосистема двухканальная</t>
  </si>
  <si>
    <t>День театра " Мама,я из будущего"</t>
  </si>
  <si>
    <t>подготовка к Новому году (реквизит)</t>
  </si>
  <si>
    <t>9. Безопасная школа</t>
  </si>
  <si>
    <t>перезарядка огнетушителей,17шт</t>
  </si>
  <si>
    <t>10. Школьный двор</t>
  </si>
  <si>
    <t>спортивная площадка</t>
  </si>
  <si>
    <t>11. Школьный автобус</t>
  </si>
  <si>
    <t>медицинское освидетельствование водителя</t>
  </si>
  <si>
    <t>12. Материально-техническое оснащение</t>
  </si>
  <si>
    <t>санитарно-гигиеническое оснащение лицея</t>
  </si>
  <si>
    <t>канцелярские принадлежности</t>
  </si>
  <si>
    <t>материалы и предметы для текущих хоз.нужд</t>
  </si>
  <si>
    <t>расходы на обслуживание орг.техники и мультимедиа</t>
  </si>
  <si>
    <t>текущий ремонт здания</t>
  </si>
  <si>
    <t>13. Расходы на содержание аппарата, в т.ч.</t>
  </si>
  <si>
    <t>расходы, связанные с оплатой труда  (включая начисления)</t>
  </si>
  <si>
    <t>договора (включая начисления)</t>
  </si>
  <si>
    <t>14. Услуги</t>
  </si>
  <si>
    <t>банковские</t>
  </si>
  <si>
    <t>программное обеспечение (бух.)</t>
  </si>
  <si>
    <t>утилизация ртутьсодержащих устройств</t>
  </si>
  <si>
    <t>ремонт мебели (4 дивана)</t>
  </si>
  <si>
    <t>типографские</t>
  </si>
  <si>
    <t>Всего использовано средств:</t>
  </si>
  <si>
    <t>Остаток средств на конец  2021г.:</t>
  </si>
  <si>
    <t>Отчет НФ дополнительных мер поддержки НМОУ "Лицей №111"-"Содружество" о целевом использовании полученных средств за  2021 г.</t>
  </si>
  <si>
    <t>Старшее звено</t>
  </si>
  <si>
    <t>Остаток средств на начало отчетного периода</t>
  </si>
  <si>
    <t>Организационный взнос "Всероссийский конкурс организаций "Лидеры Отрасли.РФ"</t>
  </si>
  <si>
    <t>Авиа услуги Новокузнецк-Санкт-Петербург-Новокузнецк, Чичкань Г.П.. Международный методический форум "Методика в образовании. Реальность будущего"</t>
  </si>
  <si>
    <t>услуга по предоставлению обеспечения и сопровождения обработки информации, размещаемой образовательной организацией на открытой публичной выставочной интернет-площадке.</t>
  </si>
  <si>
    <t xml:space="preserve">медикаменты </t>
  </si>
  <si>
    <t>вентиляция (фильтры)</t>
  </si>
  <si>
    <t>химчистка ковров, 6,1м2 (психолог)</t>
  </si>
  <si>
    <t>награждение победителей конкурса-смотра стоя и песни, посвященный Дню Защитников Отечества</t>
  </si>
  <si>
    <t>награждение участников праздничного концерта "Весенний звездопад"</t>
  </si>
  <si>
    <t>МФУ цветное, каб.музей</t>
  </si>
  <si>
    <t>МФУ лазерное, каб.302,310,404</t>
  </si>
  <si>
    <t>стол 2-х мест.6шт+1-мест.4шт+стул 16шт.+стол и кресло учит.,каб.307</t>
  </si>
  <si>
    <t>проектор,каб. 203,206,208,401,403</t>
  </si>
  <si>
    <t>компьютер в сборе, каб.207,208,304</t>
  </si>
  <si>
    <t>системный блок, каб.202</t>
  </si>
  <si>
    <t>стенд</t>
  </si>
  <si>
    <t>столешница 15шт+стол с тумбой,каб.403</t>
  </si>
  <si>
    <t>столешница 18шт., каб.401</t>
  </si>
  <si>
    <t>кресло офисное,каб.306</t>
  </si>
  <si>
    <t>кулер, каб.лекционный зал</t>
  </si>
  <si>
    <t>доборный материал для вычислительной и т.д. техники</t>
  </si>
  <si>
    <t>награждение участников "Мисс и Мистер Лицея-2021"</t>
  </si>
  <si>
    <t>награждение участников  конкурса "Фестиваль открытых уроков"</t>
  </si>
  <si>
    <t>утилизация ртутьсодержащих устройств, 411шт.</t>
  </si>
  <si>
    <t>ремонт системы охранной сигнализации</t>
  </si>
  <si>
    <t>самоспасатель универсальный фильтрующий, 2шт</t>
  </si>
  <si>
    <t>ремонт видеодомофона</t>
  </si>
  <si>
    <t>расходы на обслуживание орг.техники</t>
  </si>
  <si>
    <t>химчистки (стирка тюли и портьер) актовый зал 81,9м2</t>
  </si>
  <si>
    <t>полиграфические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</si>
</sst>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0" fillId="0" borderId="2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0" xfId="0" applyFill="1"/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P27" sqref="P27"/>
    </sheetView>
  </sheetViews>
  <sheetFormatPr defaultRowHeight="12.75" x14ac:dyDescent="0.2"/>
  <cols>
    <col min="5" max="5" width="24.7109375" customWidth="1"/>
    <col min="7" max="7" width="10.85546875" customWidth="1"/>
  </cols>
  <sheetData>
    <row r="1" spans="1:7" ht="30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ht="21" customHeight="1" x14ac:dyDescent="0.2">
      <c r="A2" s="1"/>
      <c r="B2" s="1"/>
      <c r="C2" s="1"/>
      <c r="D2" s="1"/>
      <c r="E2" s="1"/>
      <c r="F2" s="1"/>
      <c r="G2" s="1"/>
    </row>
    <row r="3" spans="1:7" ht="2.25" customHeight="1" x14ac:dyDescent="0.2">
      <c r="A3" s="1"/>
      <c r="B3" s="1"/>
      <c r="C3" s="1"/>
      <c r="D3" s="1"/>
      <c r="E3" s="1"/>
      <c r="F3" s="1"/>
      <c r="G3" s="1"/>
    </row>
    <row r="4" spans="1:7" ht="10.5" customHeight="1" x14ac:dyDescent="0.2">
      <c r="A4" s="2" t="s">
        <v>1</v>
      </c>
      <c r="B4" s="3"/>
    </row>
    <row r="5" spans="1:7" x14ac:dyDescent="0.2">
      <c r="A5" s="4" t="s">
        <v>2</v>
      </c>
      <c r="B5" s="4"/>
      <c r="C5" s="4"/>
      <c r="D5" s="4"/>
      <c r="E5" s="4"/>
      <c r="F5" s="5">
        <v>757496</v>
      </c>
      <c r="G5" s="5"/>
    </row>
    <row r="6" spans="1:7" x14ac:dyDescent="0.2">
      <c r="A6" s="6" t="s">
        <v>3</v>
      </c>
      <c r="B6" s="6"/>
      <c r="C6" s="6"/>
      <c r="D6" s="6"/>
      <c r="E6" s="6"/>
      <c r="F6" s="7"/>
      <c r="G6" s="7"/>
    </row>
    <row r="7" spans="1:7" x14ac:dyDescent="0.2">
      <c r="A7" s="4" t="s">
        <v>4</v>
      </c>
      <c r="B7" s="4"/>
      <c r="C7" s="4"/>
      <c r="D7" s="4"/>
      <c r="E7" s="4"/>
      <c r="F7" s="5">
        <f>795450+550814+978600+1003780</f>
        <v>3328644</v>
      </c>
      <c r="G7" s="5"/>
    </row>
    <row r="8" spans="1:7" x14ac:dyDescent="0.2">
      <c r="A8" s="6" t="s">
        <v>5</v>
      </c>
      <c r="B8" s="6"/>
      <c r="C8" s="6"/>
      <c r="D8" s="6"/>
      <c r="E8" s="6"/>
      <c r="F8" s="7"/>
      <c r="G8" s="7"/>
    </row>
    <row r="9" spans="1:7" x14ac:dyDescent="0.2">
      <c r="A9" s="8" t="s">
        <v>6</v>
      </c>
      <c r="B9" s="9"/>
      <c r="C9" s="9"/>
      <c r="D9" s="9"/>
      <c r="E9" s="10"/>
      <c r="F9" s="5">
        <f>F10</f>
        <v>12600</v>
      </c>
      <c r="G9" s="5"/>
    </row>
    <row r="10" spans="1:7" ht="66.75" customHeight="1" x14ac:dyDescent="0.2">
      <c r="A10" s="11" t="s">
        <v>7</v>
      </c>
      <c r="B10" s="12"/>
      <c r="C10" s="12"/>
      <c r="D10" s="12"/>
      <c r="E10" s="13"/>
      <c r="F10" s="14">
        <v>12600</v>
      </c>
      <c r="G10" s="15"/>
    </row>
    <row r="11" spans="1:7" ht="12.75" customHeight="1" x14ac:dyDescent="0.2">
      <c r="A11" s="8" t="s">
        <v>8</v>
      </c>
      <c r="B11" s="9"/>
      <c r="C11" s="9"/>
      <c r="D11" s="9"/>
      <c r="E11" s="10"/>
      <c r="F11" s="16">
        <f>F12+F13+F14+F15</f>
        <v>93452</v>
      </c>
      <c r="G11" s="17"/>
    </row>
    <row r="12" spans="1:7" x14ac:dyDescent="0.2">
      <c r="A12" s="18" t="s">
        <v>9</v>
      </c>
      <c r="B12" s="19"/>
      <c r="C12" s="19"/>
      <c r="D12" s="19"/>
      <c r="E12" s="20"/>
      <c r="F12" s="7">
        <f>21040+16605+12235+25325</f>
        <v>75205</v>
      </c>
      <c r="G12" s="7"/>
    </row>
    <row r="13" spans="1:7" x14ac:dyDescent="0.2">
      <c r="A13" s="18" t="s">
        <v>10</v>
      </c>
      <c r="B13" s="19"/>
      <c r="C13" s="19"/>
      <c r="D13" s="19"/>
      <c r="E13" s="20"/>
      <c r="F13" s="14">
        <f>2222+5375</f>
        <v>7597</v>
      </c>
      <c r="G13" s="15"/>
    </row>
    <row r="14" spans="1:7" ht="11.25" customHeight="1" x14ac:dyDescent="0.2">
      <c r="A14" s="18" t="s">
        <v>11</v>
      </c>
      <c r="B14" s="19"/>
      <c r="C14" s="19"/>
      <c r="D14" s="19"/>
      <c r="E14" s="20"/>
      <c r="F14" s="14">
        <v>7450</v>
      </c>
      <c r="G14" s="15"/>
    </row>
    <row r="15" spans="1:7" ht="13.5" customHeight="1" x14ac:dyDescent="0.2">
      <c r="A15" s="18" t="s">
        <v>12</v>
      </c>
      <c r="B15" s="19"/>
      <c r="C15" s="19"/>
      <c r="D15" s="19"/>
      <c r="E15" s="20"/>
      <c r="F15" s="21">
        <f>1600+1600</f>
        <v>3200</v>
      </c>
      <c r="G15" s="22"/>
    </row>
    <row r="16" spans="1:7" x14ac:dyDescent="0.2">
      <c r="A16" s="8" t="s">
        <v>13</v>
      </c>
      <c r="B16" s="9"/>
      <c r="C16" s="9"/>
      <c r="D16" s="9"/>
      <c r="E16" s="10"/>
      <c r="F16" s="5">
        <f>F17</f>
        <v>968680</v>
      </c>
      <c r="G16" s="5"/>
    </row>
    <row r="17" spans="1:7" x14ac:dyDescent="0.2">
      <c r="A17" s="18" t="s">
        <v>14</v>
      </c>
      <c r="B17" s="19"/>
      <c r="C17" s="19"/>
      <c r="D17" s="19"/>
      <c r="E17" s="20"/>
      <c r="F17" s="7">
        <f>187723+274600+184720+321637</f>
        <v>968680</v>
      </c>
      <c r="G17" s="7"/>
    </row>
    <row r="18" spans="1:7" x14ac:dyDescent="0.2">
      <c r="A18" s="8" t="s">
        <v>15</v>
      </c>
      <c r="B18" s="9"/>
      <c r="C18" s="9"/>
      <c r="D18" s="9"/>
      <c r="E18" s="10"/>
      <c r="F18" s="5">
        <f>F19</f>
        <v>13754</v>
      </c>
      <c r="G18" s="5"/>
    </row>
    <row r="19" spans="1:7" s="23" customFormat="1" ht="14.25" customHeight="1" x14ac:dyDescent="0.2">
      <c r="A19" s="11" t="s">
        <v>16</v>
      </c>
      <c r="B19" s="12"/>
      <c r="C19" s="12"/>
      <c r="D19" s="12"/>
      <c r="E19" s="13"/>
      <c r="F19" s="14">
        <v>13754</v>
      </c>
      <c r="G19" s="15"/>
    </row>
    <row r="20" spans="1:7" ht="12.75" customHeight="1" x14ac:dyDescent="0.2">
      <c r="A20" s="8" t="s">
        <v>17</v>
      </c>
      <c r="B20" s="9"/>
      <c r="C20" s="9"/>
      <c r="D20" s="9"/>
      <c r="E20" s="10"/>
      <c r="F20" s="16">
        <v>0</v>
      </c>
      <c r="G20" s="17"/>
    </row>
    <row r="21" spans="1:7" x14ac:dyDescent="0.2">
      <c r="A21" s="8" t="s">
        <v>18</v>
      </c>
      <c r="B21" s="9"/>
      <c r="C21" s="9"/>
      <c r="D21" s="9"/>
      <c r="E21" s="10"/>
      <c r="F21" s="5">
        <f>F22</f>
        <v>192110</v>
      </c>
      <c r="G21" s="5"/>
    </row>
    <row r="22" spans="1:7" ht="24" customHeight="1" x14ac:dyDescent="0.2">
      <c r="A22" s="24" t="s">
        <v>19</v>
      </c>
      <c r="B22" s="25"/>
      <c r="C22" s="25"/>
      <c r="D22" s="25"/>
      <c r="E22" s="26"/>
      <c r="F22" s="7">
        <f>84834+16098+75520+15658</f>
        <v>192110</v>
      </c>
      <c r="G22" s="7"/>
    </row>
    <row r="23" spans="1:7" x14ac:dyDescent="0.2">
      <c r="A23" s="8" t="s">
        <v>20</v>
      </c>
      <c r="B23" s="9"/>
      <c r="C23" s="9"/>
      <c r="D23" s="9"/>
      <c r="E23" s="10"/>
      <c r="F23" s="5">
        <f>F24+F25+F26+F27+F28+F29+F30+F31+F32</f>
        <v>167435</v>
      </c>
      <c r="G23" s="5"/>
    </row>
    <row r="24" spans="1:7" s="23" customFormat="1" x14ac:dyDescent="0.2">
      <c r="A24" s="27" t="s">
        <v>21</v>
      </c>
      <c r="B24" s="28"/>
      <c r="C24" s="28"/>
      <c r="D24" s="28"/>
      <c r="E24" s="29"/>
      <c r="F24" s="14">
        <v>17120</v>
      </c>
      <c r="G24" s="15"/>
    </row>
    <row r="25" spans="1:7" s="23" customFormat="1" x14ac:dyDescent="0.2">
      <c r="A25" s="27" t="s">
        <v>22</v>
      </c>
      <c r="B25" s="28"/>
      <c r="C25" s="28"/>
      <c r="D25" s="28"/>
      <c r="E25" s="29"/>
      <c r="F25" s="14">
        <f>15444+16157+25444+9436</f>
        <v>66481</v>
      </c>
      <c r="G25" s="15"/>
    </row>
    <row r="26" spans="1:7" s="23" customFormat="1" x14ac:dyDescent="0.2">
      <c r="A26" s="27" t="s">
        <v>23</v>
      </c>
      <c r="B26" s="28"/>
      <c r="C26" s="28"/>
      <c r="D26" s="28"/>
      <c r="E26" s="29"/>
      <c r="F26" s="14">
        <v>13750</v>
      </c>
      <c r="G26" s="15"/>
    </row>
    <row r="27" spans="1:7" s="23" customFormat="1" x14ac:dyDescent="0.2">
      <c r="A27" s="18" t="s">
        <v>24</v>
      </c>
      <c r="B27" s="19"/>
      <c r="C27" s="19"/>
      <c r="D27" s="19"/>
      <c r="E27" s="20"/>
      <c r="F27" s="14">
        <v>10500</v>
      </c>
      <c r="G27" s="15"/>
    </row>
    <row r="28" spans="1:7" x14ac:dyDescent="0.2">
      <c r="A28" s="27" t="s">
        <v>25</v>
      </c>
      <c r="B28" s="28"/>
      <c r="C28" s="28"/>
      <c r="D28" s="28"/>
      <c r="E28" s="29"/>
      <c r="F28" s="14">
        <v>5990</v>
      </c>
      <c r="G28" s="15"/>
    </row>
    <row r="29" spans="1:7" x14ac:dyDescent="0.2">
      <c r="A29" s="18" t="s">
        <v>26</v>
      </c>
      <c r="B29" s="19"/>
      <c r="C29" s="19"/>
      <c r="D29" s="19"/>
      <c r="E29" s="20"/>
      <c r="F29" s="14">
        <v>33300</v>
      </c>
      <c r="G29" s="15"/>
    </row>
    <row r="30" spans="1:7" x14ac:dyDescent="0.2">
      <c r="A30" s="18" t="s">
        <v>27</v>
      </c>
      <c r="B30" s="19"/>
      <c r="C30" s="19"/>
      <c r="D30" s="19"/>
      <c r="E30" s="20"/>
      <c r="F30" s="14">
        <v>5520</v>
      </c>
      <c r="G30" s="15"/>
    </row>
    <row r="31" spans="1:7" x14ac:dyDescent="0.2">
      <c r="A31" s="18" t="s">
        <v>28</v>
      </c>
      <c r="B31" s="19"/>
      <c r="C31" s="19"/>
      <c r="D31" s="19"/>
      <c r="E31" s="20"/>
      <c r="F31" s="14">
        <f>2663+2812</f>
        <v>5475</v>
      </c>
      <c r="G31" s="15"/>
    </row>
    <row r="32" spans="1:7" x14ac:dyDescent="0.2">
      <c r="A32" s="18" t="s">
        <v>29</v>
      </c>
      <c r="B32" s="19"/>
      <c r="C32" s="19"/>
      <c r="D32" s="19"/>
      <c r="E32" s="20"/>
      <c r="F32" s="14">
        <f>4400+499+4400</f>
        <v>9299</v>
      </c>
      <c r="G32" s="15"/>
    </row>
    <row r="33" spans="1:7" s="23" customFormat="1" x14ac:dyDescent="0.2">
      <c r="A33" s="8" t="s">
        <v>30</v>
      </c>
      <c r="B33" s="9"/>
      <c r="C33" s="9"/>
      <c r="D33" s="9"/>
      <c r="E33" s="10"/>
      <c r="F33" s="30">
        <f>F34+F35+F36+F37+F38+F39+F40+F41</f>
        <v>228040</v>
      </c>
      <c r="G33" s="31"/>
    </row>
    <row r="34" spans="1:7" s="23" customFormat="1" x14ac:dyDescent="0.2">
      <c r="A34" s="27" t="s">
        <v>31</v>
      </c>
      <c r="B34" s="28"/>
      <c r="C34" s="28"/>
      <c r="D34" s="28"/>
      <c r="E34" s="29"/>
      <c r="F34" s="14">
        <v>34600</v>
      </c>
      <c r="G34" s="15"/>
    </row>
    <row r="35" spans="1:7" s="23" customFormat="1" ht="12.75" customHeight="1" x14ac:dyDescent="0.2">
      <c r="A35" s="27" t="s">
        <v>32</v>
      </c>
      <c r="B35" s="28"/>
      <c r="C35" s="28"/>
      <c r="D35" s="28"/>
      <c r="E35" s="29"/>
      <c r="F35" s="14">
        <v>2650</v>
      </c>
      <c r="G35" s="15"/>
    </row>
    <row r="36" spans="1:7" s="23" customFormat="1" ht="12.75" customHeight="1" x14ac:dyDescent="0.2">
      <c r="A36" s="27" t="s">
        <v>33</v>
      </c>
      <c r="B36" s="28"/>
      <c r="C36" s="28"/>
      <c r="D36" s="28"/>
      <c r="E36" s="29"/>
      <c r="F36" s="14">
        <v>62500</v>
      </c>
      <c r="G36" s="15"/>
    </row>
    <row r="37" spans="1:7" s="23" customFormat="1" x14ac:dyDescent="0.2">
      <c r="A37" s="27" t="s">
        <v>34</v>
      </c>
      <c r="B37" s="28"/>
      <c r="C37" s="28"/>
      <c r="D37" s="28"/>
      <c r="E37" s="29"/>
      <c r="F37" s="14">
        <v>4900</v>
      </c>
      <c r="G37" s="15"/>
    </row>
    <row r="38" spans="1:7" s="23" customFormat="1" x14ac:dyDescent="0.2">
      <c r="A38" s="27" t="s">
        <v>35</v>
      </c>
      <c r="B38" s="28"/>
      <c r="C38" s="28"/>
      <c r="D38" s="28"/>
      <c r="E38" s="29"/>
      <c r="F38" s="14">
        <v>14630</v>
      </c>
      <c r="G38" s="15"/>
    </row>
    <row r="39" spans="1:7" s="23" customFormat="1" x14ac:dyDescent="0.2">
      <c r="A39" s="32" t="s">
        <v>36</v>
      </c>
      <c r="B39" s="33"/>
      <c r="C39" s="33"/>
      <c r="D39" s="33"/>
      <c r="E39" s="34"/>
      <c r="F39" s="14">
        <v>23310</v>
      </c>
      <c r="G39" s="15"/>
    </row>
    <row r="40" spans="1:7" s="23" customFormat="1" x14ac:dyDescent="0.2">
      <c r="A40" s="35" t="s">
        <v>37</v>
      </c>
      <c r="B40" s="36"/>
      <c r="C40" s="36"/>
      <c r="D40" s="36"/>
      <c r="E40" s="37"/>
      <c r="F40" s="14">
        <v>84800</v>
      </c>
      <c r="G40" s="15"/>
    </row>
    <row r="41" spans="1:7" s="23" customFormat="1" x14ac:dyDescent="0.2">
      <c r="A41" s="35" t="s">
        <v>38</v>
      </c>
      <c r="B41" s="36"/>
      <c r="C41" s="36"/>
      <c r="D41" s="36"/>
      <c r="E41" s="37"/>
      <c r="F41" s="14">
        <v>650</v>
      </c>
      <c r="G41" s="15"/>
    </row>
    <row r="42" spans="1:7" x14ac:dyDescent="0.2">
      <c r="A42" s="8" t="s">
        <v>39</v>
      </c>
      <c r="B42" s="9"/>
      <c r="C42" s="9"/>
      <c r="D42" s="9"/>
      <c r="E42" s="10"/>
      <c r="F42" s="5">
        <f>F43</f>
        <v>6490</v>
      </c>
      <c r="G42" s="5"/>
    </row>
    <row r="43" spans="1:7" x14ac:dyDescent="0.2">
      <c r="A43" s="27" t="s">
        <v>40</v>
      </c>
      <c r="B43" s="28"/>
      <c r="C43" s="28"/>
      <c r="D43" s="28"/>
      <c r="E43" s="29"/>
      <c r="F43" s="14">
        <v>6490</v>
      </c>
      <c r="G43" s="15"/>
    </row>
    <row r="44" spans="1:7" x14ac:dyDescent="0.2">
      <c r="A44" s="8" t="s">
        <v>41</v>
      </c>
      <c r="B44" s="9"/>
      <c r="C44" s="9"/>
      <c r="D44" s="9"/>
      <c r="E44" s="10"/>
      <c r="F44" s="16">
        <f>F45</f>
        <v>307625</v>
      </c>
      <c r="G44" s="17"/>
    </row>
    <row r="45" spans="1:7" x14ac:dyDescent="0.2">
      <c r="A45" s="27" t="s">
        <v>42</v>
      </c>
      <c r="B45" s="28"/>
      <c r="C45" s="28"/>
      <c r="D45" s="28"/>
      <c r="E45" s="29"/>
      <c r="F45" s="14">
        <v>307625</v>
      </c>
      <c r="G45" s="15"/>
    </row>
    <row r="46" spans="1:7" ht="12.75" customHeight="1" x14ac:dyDescent="0.2">
      <c r="A46" s="8" t="s">
        <v>43</v>
      </c>
      <c r="B46" s="9"/>
      <c r="C46" s="9"/>
      <c r="D46" s="9"/>
      <c r="E46" s="10"/>
      <c r="F46" s="5">
        <f>F47</f>
        <v>9261</v>
      </c>
      <c r="G46" s="5"/>
    </row>
    <row r="47" spans="1:7" ht="12.75" customHeight="1" x14ac:dyDescent="0.2">
      <c r="A47" s="38" t="s">
        <v>44</v>
      </c>
      <c r="B47" s="38"/>
      <c r="C47" s="38"/>
      <c r="D47" s="38"/>
      <c r="E47" s="38"/>
      <c r="F47" s="7">
        <f>2459+2459+1147+3196</f>
        <v>9261</v>
      </c>
      <c r="G47" s="7"/>
    </row>
    <row r="48" spans="1:7" x14ac:dyDescent="0.2">
      <c r="A48" s="8" t="s">
        <v>45</v>
      </c>
      <c r="B48" s="9"/>
      <c r="C48" s="9"/>
      <c r="D48" s="9"/>
      <c r="E48" s="10"/>
      <c r="F48" s="5">
        <f>F49+F50+F51+F52+F53</f>
        <v>743269</v>
      </c>
      <c r="G48" s="5"/>
    </row>
    <row r="49" spans="1:7" x14ac:dyDescent="0.2">
      <c r="A49" s="38" t="s">
        <v>46</v>
      </c>
      <c r="B49" s="38"/>
      <c r="C49" s="38"/>
      <c r="D49" s="38"/>
      <c r="E49" s="38"/>
      <c r="F49" s="7">
        <f>3468+15185+8521+5885</f>
        <v>33059</v>
      </c>
      <c r="G49" s="7"/>
    </row>
    <row r="50" spans="1:7" x14ac:dyDescent="0.2">
      <c r="A50" s="38" t="s">
        <v>47</v>
      </c>
      <c r="B50" s="38"/>
      <c r="C50" s="38"/>
      <c r="D50" s="38"/>
      <c r="E50" s="38"/>
      <c r="F50" s="7">
        <f>12027+15150+43844+5681</f>
        <v>76702</v>
      </c>
      <c r="G50" s="7"/>
    </row>
    <row r="51" spans="1:7" x14ac:dyDescent="0.2">
      <c r="A51" s="38" t="s">
        <v>48</v>
      </c>
      <c r="B51" s="38"/>
      <c r="C51" s="38"/>
      <c r="D51" s="38"/>
      <c r="E51" s="38"/>
      <c r="F51" s="7">
        <f>24631+42396+20890+49428</f>
        <v>137345</v>
      </c>
      <c r="G51" s="7"/>
    </row>
    <row r="52" spans="1:7" x14ac:dyDescent="0.2">
      <c r="A52" s="38" t="s">
        <v>49</v>
      </c>
      <c r="B52" s="38"/>
      <c r="C52" s="38"/>
      <c r="D52" s="38"/>
      <c r="E52" s="38"/>
      <c r="F52" s="7">
        <f>39535+33503+48386+59462</f>
        <v>180886</v>
      </c>
      <c r="G52" s="7"/>
    </row>
    <row r="53" spans="1:7" x14ac:dyDescent="0.2">
      <c r="A53" s="18" t="s">
        <v>50</v>
      </c>
      <c r="B53" s="19"/>
      <c r="C53" s="19"/>
      <c r="D53" s="19"/>
      <c r="E53" s="20"/>
      <c r="F53" s="14">
        <f>315277</f>
        <v>315277</v>
      </c>
      <c r="G53" s="15"/>
    </row>
    <row r="54" spans="1:7" ht="15" customHeight="1" x14ac:dyDescent="0.2">
      <c r="A54" s="8" t="s">
        <v>51</v>
      </c>
      <c r="B54" s="9"/>
      <c r="C54" s="9"/>
      <c r="D54" s="9"/>
      <c r="E54" s="10"/>
      <c r="F54" s="5">
        <f>F55+F56</f>
        <v>787858</v>
      </c>
      <c r="G54" s="5"/>
    </row>
    <row r="55" spans="1:7" x14ac:dyDescent="0.2">
      <c r="A55" s="24" t="s">
        <v>52</v>
      </c>
      <c r="B55" s="25"/>
      <c r="C55" s="25"/>
      <c r="D55" s="25"/>
      <c r="E55" s="26"/>
      <c r="F55" s="7">
        <f>44008+66011+61486+88015</f>
        <v>259520</v>
      </c>
      <c r="G55" s="7"/>
    </row>
    <row r="56" spans="1:7" x14ac:dyDescent="0.2">
      <c r="A56" s="24" t="s">
        <v>53</v>
      </c>
      <c r="B56" s="25"/>
      <c r="C56" s="25"/>
      <c r="D56" s="25"/>
      <c r="E56" s="26"/>
      <c r="F56" s="14">
        <f>138498+207747+39446+142647</f>
        <v>528338</v>
      </c>
      <c r="G56" s="15"/>
    </row>
    <row r="57" spans="1:7" x14ac:dyDescent="0.2">
      <c r="A57" s="8" t="s">
        <v>54</v>
      </c>
      <c r="B57" s="39"/>
      <c r="C57" s="39"/>
      <c r="D57" s="39"/>
      <c r="E57" s="40"/>
      <c r="F57" s="5">
        <f>F58+F59+F60+F61+F62</f>
        <v>99959</v>
      </c>
      <c r="G57" s="5"/>
    </row>
    <row r="58" spans="1:7" x14ac:dyDescent="0.2">
      <c r="A58" s="38" t="s">
        <v>55</v>
      </c>
      <c r="B58" s="38"/>
      <c r="C58" s="38"/>
      <c r="D58" s="38"/>
      <c r="E58" s="38"/>
      <c r="F58" s="7">
        <f>18374+17646+16549+18778</f>
        <v>71347</v>
      </c>
      <c r="G58" s="7"/>
    </row>
    <row r="59" spans="1:7" x14ac:dyDescent="0.2">
      <c r="A59" s="18" t="s">
        <v>56</v>
      </c>
      <c r="B59" s="19"/>
      <c r="C59" s="19"/>
      <c r="D59" s="19"/>
      <c r="E59" s="20"/>
      <c r="F59" s="21">
        <v>7000</v>
      </c>
      <c r="G59" s="22"/>
    </row>
    <row r="60" spans="1:7" x14ac:dyDescent="0.2">
      <c r="A60" s="18" t="s">
        <v>57</v>
      </c>
      <c r="B60" s="41"/>
      <c r="C60" s="41"/>
      <c r="D60" s="41"/>
      <c r="E60" s="42"/>
      <c r="F60" s="14">
        <v>7398</v>
      </c>
      <c r="G60" s="15"/>
    </row>
    <row r="61" spans="1:7" x14ac:dyDescent="0.2">
      <c r="A61" s="27" t="s">
        <v>58</v>
      </c>
      <c r="B61" s="43"/>
      <c r="C61" s="43"/>
      <c r="D61" s="43"/>
      <c r="E61" s="44"/>
      <c r="F61" s="21">
        <v>14160</v>
      </c>
      <c r="G61" s="22"/>
    </row>
    <row r="62" spans="1:7" x14ac:dyDescent="0.2">
      <c r="A62" s="45" t="s">
        <v>59</v>
      </c>
      <c r="B62" s="41"/>
      <c r="C62" s="41"/>
      <c r="D62" s="41"/>
      <c r="E62" s="42"/>
      <c r="F62" s="21">
        <v>54</v>
      </c>
      <c r="G62" s="22"/>
    </row>
    <row r="63" spans="1:7" x14ac:dyDescent="0.2">
      <c r="A63" s="8" t="s">
        <v>60</v>
      </c>
      <c r="B63" s="9"/>
      <c r="C63" s="9"/>
      <c r="D63" s="9"/>
      <c r="E63" s="10"/>
      <c r="F63" s="5">
        <f>F9+F11+F16+F18+F21+F23+F33+F42+F44+F46+F48+F54+F57</f>
        <v>3630533</v>
      </c>
      <c r="G63" s="5"/>
    </row>
    <row r="64" spans="1:7" x14ac:dyDescent="0.2">
      <c r="A64" s="8" t="s">
        <v>61</v>
      </c>
      <c r="B64" s="9"/>
      <c r="C64" s="9"/>
      <c r="D64" s="9"/>
      <c r="E64" s="10"/>
      <c r="F64" s="5">
        <f>F5+F7-F63</f>
        <v>455607</v>
      </c>
      <c r="G64" s="5"/>
    </row>
  </sheetData>
  <mergeCells count="121">
    <mergeCell ref="A62:E62"/>
    <mergeCell ref="F62:G62"/>
    <mergeCell ref="A63:E63"/>
    <mergeCell ref="F63:G63"/>
    <mergeCell ref="A64:E64"/>
    <mergeCell ref="F64:G64"/>
    <mergeCell ref="A59:E59"/>
    <mergeCell ref="F59:G59"/>
    <mergeCell ref="A60:E60"/>
    <mergeCell ref="F60:G60"/>
    <mergeCell ref="A61:E61"/>
    <mergeCell ref="F61:G61"/>
    <mergeCell ref="A56:E56"/>
    <mergeCell ref="F56:G56"/>
    <mergeCell ref="A57:E57"/>
    <mergeCell ref="F57:G57"/>
    <mergeCell ref="A58:E58"/>
    <mergeCell ref="F58:G58"/>
    <mergeCell ref="A53:E53"/>
    <mergeCell ref="F53:G53"/>
    <mergeCell ref="A54:E54"/>
    <mergeCell ref="F54:G54"/>
    <mergeCell ref="A55:E55"/>
    <mergeCell ref="F55:G55"/>
    <mergeCell ref="A50:E50"/>
    <mergeCell ref="F50:G50"/>
    <mergeCell ref="A51:E51"/>
    <mergeCell ref="F51:G51"/>
    <mergeCell ref="A52:E52"/>
    <mergeCell ref="F52:G52"/>
    <mergeCell ref="A47:E47"/>
    <mergeCell ref="F47:G47"/>
    <mergeCell ref="A48:E48"/>
    <mergeCell ref="F48:G48"/>
    <mergeCell ref="A49:E49"/>
    <mergeCell ref="F49:G49"/>
    <mergeCell ref="A44:E44"/>
    <mergeCell ref="F44:G44"/>
    <mergeCell ref="A45:E45"/>
    <mergeCell ref="F45:G45"/>
    <mergeCell ref="A46:E46"/>
    <mergeCell ref="F46:G46"/>
    <mergeCell ref="A41:E41"/>
    <mergeCell ref="F41:G41"/>
    <mergeCell ref="A42:E42"/>
    <mergeCell ref="F42:G42"/>
    <mergeCell ref="A43:E43"/>
    <mergeCell ref="F43:G43"/>
    <mergeCell ref="A38:E38"/>
    <mergeCell ref="F38:G38"/>
    <mergeCell ref="A39:E39"/>
    <mergeCell ref="F39:G39"/>
    <mergeCell ref="A40:E40"/>
    <mergeCell ref="F40:G40"/>
    <mergeCell ref="A35:E35"/>
    <mergeCell ref="F35:G35"/>
    <mergeCell ref="A36:E36"/>
    <mergeCell ref="F36:G36"/>
    <mergeCell ref="A37:E37"/>
    <mergeCell ref="F37:G37"/>
    <mergeCell ref="A32:E32"/>
    <mergeCell ref="F32:G32"/>
    <mergeCell ref="A33:E33"/>
    <mergeCell ref="F33:G33"/>
    <mergeCell ref="A34:E34"/>
    <mergeCell ref="F34:G34"/>
    <mergeCell ref="A29:E29"/>
    <mergeCell ref="F29:G29"/>
    <mergeCell ref="A30:E30"/>
    <mergeCell ref="F30:G30"/>
    <mergeCell ref="A31:E31"/>
    <mergeCell ref="F31:G31"/>
    <mergeCell ref="A26:E26"/>
    <mergeCell ref="F26:G26"/>
    <mergeCell ref="A27:E27"/>
    <mergeCell ref="F27:G27"/>
    <mergeCell ref="A28:E28"/>
    <mergeCell ref="F28:G28"/>
    <mergeCell ref="A23:E23"/>
    <mergeCell ref="F23:G23"/>
    <mergeCell ref="A24:E24"/>
    <mergeCell ref="F24:G24"/>
    <mergeCell ref="A25:E25"/>
    <mergeCell ref="F25:G25"/>
    <mergeCell ref="A20:E20"/>
    <mergeCell ref="F20:G20"/>
    <mergeCell ref="A21:E21"/>
    <mergeCell ref="F21:G21"/>
    <mergeCell ref="A22:E22"/>
    <mergeCell ref="F22:G22"/>
    <mergeCell ref="A17:E17"/>
    <mergeCell ref="F17:G17"/>
    <mergeCell ref="A18:E18"/>
    <mergeCell ref="F18:G18"/>
    <mergeCell ref="A19:E19"/>
    <mergeCell ref="F19:G19"/>
    <mergeCell ref="A14:E14"/>
    <mergeCell ref="F14:G14"/>
    <mergeCell ref="A15:E15"/>
    <mergeCell ref="F15:G15"/>
    <mergeCell ref="A16:E16"/>
    <mergeCell ref="F16:G16"/>
    <mergeCell ref="A11:E11"/>
    <mergeCell ref="F11:G11"/>
    <mergeCell ref="A12:E12"/>
    <mergeCell ref="F12:G12"/>
    <mergeCell ref="A13:E13"/>
    <mergeCell ref="F13:G13"/>
    <mergeCell ref="A8:E8"/>
    <mergeCell ref="F8:G8"/>
    <mergeCell ref="A9:E9"/>
    <mergeCell ref="F9:G9"/>
    <mergeCell ref="A10:E10"/>
    <mergeCell ref="F10:G10"/>
    <mergeCell ref="A1:G3"/>
    <mergeCell ref="A5:E5"/>
    <mergeCell ref="F5:G5"/>
    <mergeCell ref="A6:E6"/>
    <mergeCell ref="F6:G6"/>
    <mergeCell ref="A7:E7"/>
    <mergeCell ref="F7:G7"/>
  </mergeCells>
  <pageMargins left="0.74803149606299213" right="0.74803149606299213" top="0" bottom="0" header="0.15748031496062992" footer="0.1574803149606299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P27" sqref="P27"/>
    </sheetView>
  </sheetViews>
  <sheetFormatPr defaultRowHeight="12.75" x14ac:dyDescent="0.2"/>
  <cols>
    <col min="5" max="5" width="27.7109375" customWidth="1"/>
    <col min="7" max="7" width="14.85546875" customWidth="1"/>
  </cols>
  <sheetData>
    <row r="1" spans="1:7" ht="15.75" customHeight="1" x14ac:dyDescent="0.2">
      <c r="A1" s="1" t="s">
        <v>62</v>
      </c>
      <c r="B1" s="1"/>
      <c r="C1" s="1"/>
      <c r="D1" s="1"/>
      <c r="E1" s="1"/>
      <c r="F1" s="1"/>
      <c r="G1" s="1"/>
    </row>
    <row r="2" spans="1:7" ht="36" customHeight="1" x14ac:dyDescent="0.2">
      <c r="A2" s="1"/>
      <c r="B2" s="1"/>
      <c r="C2" s="1"/>
      <c r="D2" s="1"/>
      <c r="E2" s="1"/>
      <c r="F2" s="1"/>
      <c r="G2" s="1"/>
    </row>
    <row r="3" spans="1:7" ht="2.25" hidden="1" customHeight="1" x14ac:dyDescent="0.2">
      <c r="A3" s="1"/>
      <c r="B3" s="1"/>
      <c r="C3" s="1"/>
      <c r="D3" s="1"/>
      <c r="E3" s="1"/>
      <c r="F3" s="1"/>
      <c r="G3" s="1"/>
    </row>
    <row r="4" spans="1:7" ht="10.5" hidden="1" customHeight="1" x14ac:dyDescent="0.2">
      <c r="A4" s="1"/>
      <c r="B4" s="1"/>
      <c r="C4" s="1"/>
      <c r="D4" s="1"/>
      <c r="E4" s="1"/>
      <c r="F4" s="1"/>
      <c r="G4" s="1"/>
    </row>
    <row r="5" spans="1:7" ht="13.5" customHeight="1" x14ac:dyDescent="0.2">
      <c r="A5" s="2" t="s">
        <v>63</v>
      </c>
    </row>
    <row r="6" spans="1:7" ht="12.75" customHeight="1" x14ac:dyDescent="0.2">
      <c r="A6" s="4" t="s">
        <v>64</v>
      </c>
      <c r="B6" s="4"/>
      <c r="C6" s="4"/>
      <c r="D6" s="4"/>
      <c r="E6" s="4"/>
      <c r="F6" s="5">
        <v>362698</v>
      </c>
      <c r="G6" s="5"/>
    </row>
    <row r="7" spans="1:7" ht="14.25" customHeight="1" x14ac:dyDescent="0.2">
      <c r="A7" s="6" t="s">
        <v>3</v>
      </c>
      <c r="B7" s="6"/>
      <c r="C7" s="6"/>
      <c r="D7" s="6"/>
      <c r="E7" s="6"/>
      <c r="F7" s="46"/>
      <c r="G7" s="46"/>
    </row>
    <row r="8" spans="1:7" ht="12" customHeight="1" x14ac:dyDescent="0.2">
      <c r="A8" s="47" t="s">
        <v>4</v>
      </c>
      <c r="B8" s="47"/>
      <c r="C8" s="47"/>
      <c r="D8" s="47"/>
      <c r="E8" s="47"/>
      <c r="F8" s="5">
        <f>732100+628713+641050+936212</f>
        <v>2938075</v>
      </c>
      <c r="G8" s="5"/>
    </row>
    <row r="9" spans="1:7" ht="15" customHeight="1" x14ac:dyDescent="0.2">
      <c r="A9" s="6" t="s">
        <v>5</v>
      </c>
      <c r="B9" s="6"/>
      <c r="C9" s="6"/>
      <c r="D9" s="6"/>
      <c r="E9" s="6"/>
      <c r="F9" s="46"/>
      <c r="G9" s="46"/>
    </row>
    <row r="10" spans="1:7" ht="14.25" customHeight="1" x14ac:dyDescent="0.2">
      <c r="A10" s="8" t="s">
        <v>6</v>
      </c>
      <c r="B10" s="9"/>
      <c r="C10" s="9"/>
      <c r="D10" s="9"/>
      <c r="E10" s="10"/>
      <c r="F10" s="5">
        <f>F11+F12+F13</f>
        <v>30479</v>
      </c>
      <c r="G10" s="5"/>
    </row>
    <row r="11" spans="1:7" ht="27" customHeight="1" x14ac:dyDescent="0.2">
      <c r="A11" s="11" t="s">
        <v>65</v>
      </c>
      <c r="B11" s="12"/>
      <c r="C11" s="12"/>
      <c r="D11" s="12"/>
      <c r="E11" s="13"/>
      <c r="F11" s="14">
        <v>8000</v>
      </c>
      <c r="G11" s="15"/>
    </row>
    <row r="12" spans="1:7" ht="39" customHeight="1" x14ac:dyDescent="0.2">
      <c r="A12" s="11" t="s">
        <v>66</v>
      </c>
      <c r="B12" s="12"/>
      <c r="C12" s="12"/>
      <c r="D12" s="12"/>
      <c r="E12" s="13"/>
      <c r="F12" s="14">
        <v>17479</v>
      </c>
      <c r="G12" s="15"/>
    </row>
    <row r="13" spans="1:7" ht="39" customHeight="1" x14ac:dyDescent="0.2">
      <c r="A13" s="11" t="s">
        <v>67</v>
      </c>
      <c r="B13" s="12"/>
      <c r="C13" s="12"/>
      <c r="D13" s="12"/>
      <c r="E13" s="13"/>
      <c r="F13" s="14">
        <v>5000</v>
      </c>
      <c r="G13" s="15"/>
    </row>
    <row r="14" spans="1:7" ht="13.5" customHeight="1" x14ac:dyDescent="0.2">
      <c r="A14" s="8" t="s">
        <v>8</v>
      </c>
      <c r="B14" s="9"/>
      <c r="C14" s="9"/>
      <c r="D14" s="9"/>
      <c r="E14" s="10"/>
      <c r="F14" s="5">
        <f>F15+F16+F17+F18+F19</f>
        <v>218371</v>
      </c>
      <c r="G14" s="5"/>
    </row>
    <row r="15" spans="1:7" ht="12.75" customHeight="1" x14ac:dyDescent="0.2">
      <c r="A15" s="18" t="s">
        <v>9</v>
      </c>
      <c r="B15" s="19"/>
      <c r="C15" s="19"/>
      <c r="D15" s="19"/>
      <c r="E15" s="20"/>
      <c r="F15" s="7">
        <f>36250+24955+12370+37700</f>
        <v>111275</v>
      </c>
      <c r="G15" s="7"/>
    </row>
    <row r="16" spans="1:7" ht="14.25" customHeight="1" x14ac:dyDescent="0.2">
      <c r="A16" s="18" t="s">
        <v>68</v>
      </c>
      <c r="B16" s="19"/>
      <c r="C16" s="19"/>
      <c r="D16" s="19"/>
      <c r="E16" s="20"/>
      <c r="F16" s="14">
        <f>7965</f>
        <v>7965</v>
      </c>
      <c r="G16" s="15"/>
    </row>
    <row r="17" spans="1:7" ht="14.25" customHeight="1" x14ac:dyDescent="0.2">
      <c r="A17" s="18" t="s">
        <v>12</v>
      </c>
      <c r="B17" s="19"/>
      <c r="C17" s="19"/>
      <c r="D17" s="19"/>
      <c r="E17" s="20"/>
      <c r="F17" s="21">
        <f>1600+2400</f>
        <v>4000</v>
      </c>
      <c r="G17" s="22"/>
    </row>
    <row r="18" spans="1:7" ht="14.25" customHeight="1" x14ac:dyDescent="0.2">
      <c r="A18" s="18" t="s">
        <v>69</v>
      </c>
      <c r="B18" s="19"/>
      <c r="C18" s="19"/>
      <c r="D18" s="19"/>
      <c r="E18" s="20"/>
      <c r="F18" s="21">
        <f>94460</f>
        <v>94460</v>
      </c>
      <c r="G18" s="22"/>
    </row>
    <row r="19" spans="1:7" ht="14.25" customHeight="1" x14ac:dyDescent="0.2">
      <c r="A19" s="27" t="s">
        <v>70</v>
      </c>
      <c r="B19" s="28"/>
      <c r="C19" s="28"/>
      <c r="D19" s="28"/>
      <c r="E19" s="29"/>
      <c r="F19" s="21">
        <v>671</v>
      </c>
      <c r="G19" s="22"/>
    </row>
    <row r="20" spans="1:7" ht="13.5" customHeight="1" x14ac:dyDescent="0.2">
      <c r="A20" s="8" t="s">
        <v>13</v>
      </c>
      <c r="B20" s="9"/>
      <c r="C20" s="9"/>
      <c r="D20" s="9"/>
      <c r="E20" s="10"/>
      <c r="F20" s="5">
        <f>F21</f>
        <v>875653</v>
      </c>
      <c r="G20" s="5"/>
    </row>
    <row r="21" spans="1:7" x14ac:dyDescent="0.2">
      <c r="A21" s="18" t="s">
        <v>14</v>
      </c>
      <c r="B21" s="19"/>
      <c r="C21" s="19"/>
      <c r="D21" s="19"/>
      <c r="E21" s="20"/>
      <c r="F21" s="7">
        <f>158100+238571+208635+270347</f>
        <v>875653</v>
      </c>
      <c r="G21" s="7"/>
    </row>
    <row r="22" spans="1:7" ht="12" customHeight="1" x14ac:dyDescent="0.2">
      <c r="A22" s="8" t="s">
        <v>15</v>
      </c>
      <c r="B22" s="9"/>
      <c r="C22" s="9"/>
      <c r="D22" s="9"/>
      <c r="E22" s="10"/>
      <c r="F22" s="5">
        <f>F23+F24</f>
        <v>5352</v>
      </c>
      <c r="G22" s="5"/>
    </row>
    <row r="23" spans="1:7" ht="27" customHeight="1" x14ac:dyDescent="0.2">
      <c r="A23" s="11" t="s">
        <v>71</v>
      </c>
      <c r="B23" s="12"/>
      <c r="C23" s="12"/>
      <c r="D23" s="12"/>
      <c r="E23" s="13"/>
      <c r="F23" s="14">
        <v>3200</v>
      </c>
      <c r="G23" s="15"/>
    </row>
    <row r="24" spans="1:7" ht="18" customHeight="1" x14ac:dyDescent="0.2">
      <c r="A24" s="27" t="s">
        <v>72</v>
      </c>
      <c r="B24" s="28"/>
      <c r="C24" s="28"/>
      <c r="D24" s="28"/>
      <c r="E24" s="29"/>
      <c r="F24" s="14">
        <v>2152</v>
      </c>
      <c r="G24" s="15"/>
    </row>
    <row r="25" spans="1:7" ht="11.25" customHeight="1" x14ac:dyDescent="0.2">
      <c r="A25" s="8" t="s">
        <v>17</v>
      </c>
      <c r="B25" s="9"/>
      <c r="C25" s="9"/>
      <c r="D25" s="9"/>
      <c r="E25" s="10"/>
      <c r="F25" s="5">
        <v>0</v>
      </c>
      <c r="G25" s="5"/>
    </row>
    <row r="26" spans="1:7" ht="12" customHeight="1" x14ac:dyDescent="0.2">
      <c r="A26" s="8" t="s">
        <v>18</v>
      </c>
      <c r="B26" s="9"/>
      <c r="C26" s="9"/>
      <c r="D26" s="9"/>
      <c r="E26" s="10"/>
      <c r="F26" s="5">
        <f>F27</f>
        <v>98559</v>
      </c>
      <c r="G26" s="5"/>
    </row>
    <row r="27" spans="1:7" ht="24.75" customHeight="1" x14ac:dyDescent="0.2">
      <c r="A27" s="24" t="s">
        <v>19</v>
      </c>
      <c r="B27" s="25"/>
      <c r="C27" s="25"/>
      <c r="D27" s="25"/>
      <c r="E27" s="26"/>
      <c r="F27" s="7">
        <f>17758+29386+24483+26932</f>
        <v>98559</v>
      </c>
      <c r="G27" s="7"/>
    </row>
    <row r="28" spans="1:7" ht="12.75" customHeight="1" x14ac:dyDescent="0.2">
      <c r="A28" s="8" t="s">
        <v>20</v>
      </c>
      <c r="B28" s="9"/>
      <c r="C28" s="9"/>
      <c r="D28" s="9"/>
      <c r="E28" s="10"/>
      <c r="F28" s="5">
        <f>F29+F30+F31+F32+F33+F34+F35+F36+F37+F38+F39+F40+F41</f>
        <v>604723</v>
      </c>
      <c r="G28" s="5"/>
    </row>
    <row r="29" spans="1:7" ht="12.75" customHeight="1" x14ac:dyDescent="0.2">
      <c r="A29" s="27" t="s">
        <v>73</v>
      </c>
      <c r="B29" s="28"/>
      <c r="C29" s="28"/>
      <c r="D29" s="28"/>
      <c r="E29" s="29"/>
      <c r="F29" s="14">
        <v>36400</v>
      </c>
      <c r="G29" s="15"/>
    </row>
    <row r="30" spans="1:7" ht="12.75" customHeight="1" x14ac:dyDescent="0.2">
      <c r="A30" s="27" t="s">
        <v>74</v>
      </c>
      <c r="B30" s="28"/>
      <c r="C30" s="28"/>
      <c r="D30" s="28"/>
      <c r="E30" s="29"/>
      <c r="F30" s="14">
        <f>19000+19700+22990</f>
        <v>61690</v>
      </c>
      <c r="G30" s="15"/>
    </row>
    <row r="31" spans="1:7" ht="12.75" customHeight="1" x14ac:dyDescent="0.2">
      <c r="A31" s="27" t="s">
        <v>75</v>
      </c>
      <c r="B31" s="28"/>
      <c r="C31" s="28"/>
      <c r="D31" s="28"/>
      <c r="E31" s="29"/>
      <c r="F31" s="14">
        <v>53420</v>
      </c>
      <c r="G31" s="15"/>
    </row>
    <row r="32" spans="1:7" ht="12.75" customHeight="1" x14ac:dyDescent="0.2">
      <c r="A32" s="27" t="s">
        <v>76</v>
      </c>
      <c r="B32" s="28"/>
      <c r="C32" s="28"/>
      <c r="D32" s="28"/>
      <c r="E32" s="29"/>
      <c r="F32" s="14">
        <f>31300+31300+31300+32700+39500</f>
        <v>166100</v>
      </c>
      <c r="G32" s="15"/>
    </row>
    <row r="33" spans="1:7" ht="12.75" customHeight="1" x14ac:dyDescent="0.2">
      <c r="A33" s="27" t="s">
        <v>77</v>
      </c>
      <c r="B33" s="28"/>
      <c r="C33" s="28"/>
      <c r="D33" s="28"/>
      <c r="E33" s="29"/>
      <c r="F33" s="14">
        <f>46480+39470+39470</f>
        <v>125420</v>
      </c>
      <c r="G33" s="15"/>
    </row>
    <row r="34" spans="1:7" ht="12.75" customHeight="1" x14ac:dyDescent="0.2">
      <c r="A34" s="18" t="s">
        <v>78</v>
      </c>
      <c r="B34" s="19"/>
      <c r="C34" s="19"/>
      <c r="D34" s="19"/>
      <c r="E34" s="20"/>
      <c r="F34" s="14">
        <v>30930</v>
      </c>
      <c r="G34" s="15"/>
    </row>
    <row r="35" spans="1:7" ht="12.75" customHeight="1" x14ac:dyDescent="0.2">
      <c r="A35" s="27" t="s">
        <v>79</v>
      </c>
      <c r="B35" s="28"/>
      <c r="C35" s="28"/>
      <c r="D35" s="28"/>
      <c r="E35" s="29"/>
      <c r="F35" s="14">
        <v>4379</v>
      </c>
      <c r="G35" s="15"/>
    </row>
    <row r="36" spans="1:7" ht="12.75" customHeight="1" x14ac:dyDescent="0.2">
      <c r="A36" s="27" t="s">
        <v>80</v>
      </c>
      <c r="B36" s="28"/>
      <c r="C36" s="28"/>
      <c r="D36" s="28"/>
      <c r="E36" s="29"/>
      <c r="F36" s="14">
        <v>52800</v>
      </c>
      <c r="G36" s="15"/>
    </row>
    <row r="37" spans="1:7" ht="11.25" customHeight="1" x14ac:dyDescent="0.2">
      <c r="A37" s="27" t="s">
        <v>81</v>
      </c>
      <c r="B37" s="28"/>
      <c r="C37" s="28"/>
      <c r="D37" s="28"/>
      <c r="E37" s="29"/>
      <c r="F37" s="14">
        <v>35460</v>
      </c>
      <c r="G37" s="15"/>
    </row>
    <row r="38" spans="1:7" ht="11.25" customHeight="1" x14ac:dyDescent="0.2">
      <c r="A38" s="18" t="s">
        <v>82</v>
      </c>
      <c r="B38" s="19"/>
      <c r="C38" s="19"/>
      <c r="D38" s="19"/>
      <c r="E38" s="20"/>
      <c r="F38" s="14">
        <v>4340</v>
      </c>
      <c r="G38" s="15"/>
    </row>
    <row r="39" spans="1:7" ht="11.25" customHeight="1" x14ac:dyDescent="0.2">
      <c r="A39" s="18" t="s">
        <v>83</v>
      </c>
      <c r="B39" s="19"/>
      <c r="C39" s="19"/>
      <c r="D39" s="19"/>
      <c r="E39" s="20"/>
      <c r="F39" s="14">
        <v>8890</v>
      </c>
      <c r="G39" s="15"/>
    </row>
    <row r="40" spans="1:7" ht="12" customHeight="1" x14ac:dyDescent="0.2">
      <c r="A40" s="18" t="s">
        <v>84</v>
      </c>
      <c r="B40" s="19"/>
      <c r="C40" s="19"/>
      <c r="D40" s="19"/>
      <c r="E40" s="20"/>
      <c r="F40" s="21">
        <f>14733+1040+2498</f>
        <v>18271</v>
      </c>
      <c r="G40" s="22"/>
    </row>
    <row r="41" spans="1:7" ht="12" customHeight="1" x14ac:dyDescent="0.2">
      <c r="A41" s="18" t="s">
        <v>28</v>
      </c>
      <c r="B41" s="19"/>
      <c r="C41" s="19"/>
      <c r="D41" s="19"/>
      <c r="E41" s="20"/>
      <c r="F41" s="14">
        <f>4218+2005+400</f>
        <v>6623</v>
      </c>
      <c r="G41" s="15"/>
    </row>
    <row r="42" spans="1:7" ht="11.25" customHeight="1" x14ac:dyDescent="0.2">
      <c r="A42" s="8" t="s">
        <v>30</v>
      </c>
      <c r="B42" s="9"/>
      <c r="C42" s="9"/>
      <c r="D42" s="9"/>
      <c r="E42" s="10"/>
      <c r="F42" s="5">
        <f>F43+F44</f>
        <v>13618.8</v>
      </c>
      <c r="G42" s="5"/>
    </row>
    <row r="43" spans="1:7" ht="13.5" customHeight="1" x14ac:dyDescent="0.2">
      <c r="A43" s="27" t="s">
        <v>85</v>
      </c>
      <c r="B43" s="28"/>
      <c r="C43" s="28"/>
      <c r="D43" s="28"/>
      <c r="E43" s="29"/>
      <c r="F43" s="14">
        <f>5200+1430</f>
        <v>6630</v>
      </c>
      <c r="G43" s="15"/>
    </row>
    <row r="44" spans="1:7" ht="14.25" customHeight="1" x14ac:dyDescent="0.2">
      <c r="A44" s="48" t="s">
        <v>86</v>
      </c>
      <c r="B44" s="49"/>
      <c r="C44" s="49"/>
      <c r="D44" s="49"/>
      <c r="E44" s="50"/>
      <c r="F44" s="14">
        <v>6988.8</v>
      </c>
      <c r="G44" s="15"/>
    </row>
    <row r="45" spans="1:7" ht="12.75" customHeight="1" x14ac:dyDescent="0.2">
      <c r="A45" s="8" t="s">
        <v>39</v>
      </c>
      <c r="B45" s="9"/>
      <c r="C45" s="9"/>
      <c r="D45" s="9"/>
      <c r="E45" s="10"/>
      <c r="F45" s="5">
        <f>F46+F47+F48+F49</f>
        <v>24498</v>
      </c>
      <c r="G45" s="5"/>
    </row>
    <row r="46" spans="1:7" x14ac:dyDescent="0.2">
      <c r="A46" s="27" t="s">
        <v>87</v>
      </c>
      <c r="B46" s="28"/>
      <c r="C46" s="28"/>
      <c r="D46" s="28"/>
      <c r="E46" s="29"/>
      <c r="F46" s="14">
        <v>7398</v>
      </c>
      <c r="G46" s="15"/>
    </row>
    <row r="47" spans="1:7" x14ac:dyDescent="0.2">
      <c r="A47" s="18" t="s">
        <v>88</v>
      </c>
      <c r="B47" s="19"/>
      <c r="C47" s="19"/>
      <c r="D47" s="19"/>
      <c r="E47" s="20"/>
      <c r="F47" s="21">
        <v>6600</v>
      </c>
      <c r="G47" s="22"/>
    </row>
    <row r="48" spans="1:7" x14ac:dyDescent="0.2">
      <c r="A48" s="18" t="s">
        <v>89</v>
      </c>
      <c r="B48" s="19"/>
      <c r="C48" s="19"/>
      <c r="D48" s="19"/>
      <c r="E48" s="20"/>
      <c r="F48" s="21">
        <v>7400</v>
      </c>
      <c r="G48" s="22"/>
    </row>
    <row r="49" spans="1:7" x14ac:dyDescent="0.2">
      <c r="A49" s="27" t="s">
        <v>90</v>
      </c>
      <c r="B49" s="28"/>
      <c r="C49" s="28"/>
      <c r="D49" s="28"/>
      <c r="E49" s="29"/>
      <c r="F49" s="14">
        <v>3100</v>
      </c>
      <c r="G49" s="15"/>
    </row>
    <row r="50" spans="1:7" x14ac:dyDescent="0.2">
      <c r="A50" s="8" t="s">
        <v>41</v>
      </c>
      <c r="B50" s="9"/>
      <c r="C50" s="9"/>
      <c r="D50" s="9"/>
      <c r="E50" s="10"/>
      <c r="F50" s="16">
        <v>866</v>
      </c>
      <c r="G50" s="17"/>
    </row>
    <row r="51" spans="1:7" ht="12.75" customHeight="1" x14ac:dyDescent="0.2">
      <c r="A51" s="8" t="s">
        <v>43</v>
      </c>
      <c r="B51" s="9"/>
      <c r="C51" s="9"/>
      <c r="D51" s="9"/>
      <c r="E51" s="10"/>
      <c r="F51" s="5">
        <v>0</v>
      </c>
      <c r="G51" s="5"/>
    </row>
    <row r="52" spans="1:7" ht="11.25" customHeight="1" x14ac:dyDescent="0.2">
      <c r="A52" s="8" t="s">
        <v>45</v>
      </c>
      <c r="B52" s="9"/>
      <c r="C52" s="9"/>
      <c r="D52" s="9"/>
      <c r="E52" s="10"/>
      <c r="F52" s="5">
        <f>F53+F54+F55+F56+F57</f>
        <v>540909</v>
      </c>
      <c r="G52" s="5"/>
    </row>
    <row r="53" spans="1:7" x14ac:dyDescent="0.2">
      <c r="A53" s="38" t="s">
        <v>46</v>
      </c>
      <c r="B53" s="38"/>
      <c r="C53" s="38"/>
      <c r="D53" s="38"/>
      <c r="E53" s="38"/>
      <c r="F53" s="7">
        <f>3206+15203+11312+9718</f>
        <v>39439</v>
      </c>
      <c r="G53" s="7"/>
    </row>
    <row r="54" spans="1:7" x14ac:dyDescent="0.2">
      <c r="A54" s="38" t="s">
        <v>47</v>
      </c>
      <c r="B54" s="38"/>
      <c r="C54" s="38"/>
      <c r="D54" s="38"/>
      <c r="E54" s="38"/>
      <c r="F54" s="7">
        <f>10642+10464+39076+13015</f>
        <v>73197</v>
      </c>
      <c r="G54" s="7"/>
    </row>
    <row r="55" spans="1:7" x14ac:dyDescent="0.2">
      <c r="A55" s="38" t="s">
        <v>48</v>
      </c>
      <c r="B55" s="38"/>
      <c r="C55" s="38"/>
      <c r="D55" s="38"/>
      <c r="E55" s="38"/>
      <c r="F55" s="7">
        <f>31636+36439+22038+90404</f>
        <v>180517</v>
      </c>
      <c r="G55" s="7"/>
    </row>
    <row r="56" spans="1:7" x14ac:dyDescent="0.2">
      <c r="A56" s="38" t="s">
        <v>91</v>
      </c>
      <c r="B56" s="38"/>
      <c r="C56" s="38"/>
      <c r="D56" s="38"/>
      <c r="E56" s="38"/>
      <c r="F56" s="7">
        <f>49594+31251+43656+59840</f>
        <v>184341</v>
      </c>
      <c r="G56" s="7"/>
    </row>
    <row r="57" spans="1:7" x14ac:dyDescent="0.2">
      <c r="A57" s="18" t="s">
        <v>50</v>
      </c>
      <c r="B57" s="19"/>
      <c r="C57" s="19"/>
      <c r="D57" s="19"/>
      <c r="E57" s="20"/>
      <c r="F57" s="14">
        <f>61287+2128</f>
        <v>63415</v>
      </c>
      <c r="G57" s="15"/>
    </row>
    <row r="58" spans="1:7" ht="15" customHeight="1" x14ac:dyDescent="0.2">
      <c r="A58" s="8" t="s">
        <v>51</v>
      </c>
      <c r="B58" s="9"/>
      <c r="C58" s="9"/>
      <c r="D58" s="9"/>
      <c r="E58" s="10"/>
      <c r="F58" s="5">
        <f>F59+F60</f>
        <v>417302</v>
      </c>
      <c r="G58" s="5"/>
    </row>
    <row r="59" spans="1:7" ht="12.75" customHeight="1" x14ac:dyDescent="0.2">
      <c r="A59" s="24" t="s">
        <v>52</v>
      </c>
      <c r="B59" s="25"/>
      <c r="C59" s="25"/>
      <c r="D59" s="25"/>
      <c r="E59" s="26"/>
      <c r="F59" s="7">
        <f>44008+66011+61486+88015</f>
        <v>259520</v>
      </c>
      <c r="G59" s="7"/>
    </row>
    <row r="60" spans="1:7" ht="12.75" customHeight="1" x14ac:dyDescent="0.2">
      <c r="A60" s="24" t="s">
        <v>53</v>
      </c>
      <c r="B60" s="25"/>
      <c r="C60" s="25"/>
      <c r="D60" s="25"/>
      <c r="E60" s="26"/>
      <c r="F60" s="14">
        <f>26297+39446+39445+52594</f>
        <v>157782</v>
      </c>
      <c r="G60" s="15"/>
    </row>
    <row r="61" spans="1:7" ht="12.75" customHeight="1" x14ac:dyDescent="0.2">
      <c r="A61" s="8" t="s">
        <v>54</v>
      </c>
      <c r="B61" s="39"/>
      <c r="C61" s="39"/>
      <c r="D61" s="39"/>
      <c r="E61" s="40"/>
      <c r="F61" s="5">
        <f>F62+F63+F64</f>
        <v>83314</v>
      </c>
      <c r="G61" s="5"/>
    </row>
    <row r="62" spans="1:7" x14ac:dyDescent="0.2">
      <c r="A62" s="27" t="s">
        <v>55</v>
      </c>
      <c r="B62" s="43"/>
      <c r="C62" s="43"/>
      <c r="D62" s="43"/>
      <c r="E62" s="44"/>
      <c r="F62" s="21">
        <f>15717+19879+18065+20513</f>
        <v>74174</v>
      </c>
      <c r="G62" s="22"/>
    </row>
    <row r="63" spans="1:7" x14ac:dyDescent="0.2">
      <c r="A63" s="18" t="s">
        <v>92</v>
      </c>
      <c r="B63" s="19"/>
      <c r="C63" s="19"/>
      <c r="D63" s="19"/>
      <c r="E63" s="20"/>
      <c r="F63" s="21">
        <v>8470</v>
      </c>
      <c r="G63" s="22"/>
    </row>
    <row r="64" spans="1:7" x14ac:dyDescent="0.2">
      <c r="A64" s="18" t="s">
        <v>93</v>
      </c>
      <c r="B64" s="19"/>
      <c r="C64" s="19"/>
      <c r="D64" s="19"/>
      <c r="E64" s="20"/>
      <c r="F64" s="21">
        <v>670</v>
      </c>
      <c r="G64" s="22"/>
    </row>
    <row r="65" spans="1:7" ht="12.75" customHeight="1" x14ac:dyDescent="0.2">
      <c r="A65" s="8" t="s">
        <v>60</v>
      </c>
      <c r="B65" s="9"/>
      <c r="C65" s="9"/>
      <c r="D65" s="9"/>
      <c r="E65" s="10"/>
      <c r="F65" s="5">
        <f>F10+F14+F20+F22+F26+F28+F42+F45+F50+F51+F52+F58+F61</f>
        <v>2913644.8</v>
      </c>
      <c r="G65" s="5"/>
    </row>
    <row r="66" spans="1:7" ht="12" customHeight="1" x14ac:dyDescent="0.2">
      <c r="A66" s="8" t="s">
        <v>61</v>
      </c>
      <c r="B66" s="9"/>
      <c r="C66" s="9"/>
      <c r="D66" s="9"/>
      <c r="E66" s="10"/>
      <c r="F66" s="5">
        <f>F6+F8-F65</f>
        <v>387128.20000000019</v>
      </c>
      <c r="G66" s="5"/>
    </row>
  </sheetData>
  <mergeCells count="122">
    <mergeCell ref="A64:E64"/>
    <mergeCell ref="F64:G64"/>
    <mergeCell ref="A65:E65"/>
    <mergeCell ref="F65:G65"/>
    <mergeCell ref="A66:E66"/>
    <mergeCell ref="F66:G66"/>
    <mergeCell ref="A61:E61"/>
    <mergeCell ref="F61:G61"/>
    <mergeCell ref="A62:E62"/>
    <mergeCell ref="F62:G62"/>
    <mergeCell ref="A63:E63"/>
    <mergeCell ref="F63:G63"/>
    <mergeCell ref="A58:E58"/>
    <mergeCell ref="F58:G58"/>
    <mergeCell ref="A59:E59"/>
    <mergeCell ref="F59:G59"/>
    <mergeCell ref="A60:E60"/>
    <mergeCell ref="F60:G60"/>
    <mergeCell ref="A55:E55"/>
    <mergeCell ref="F55:G55"/>
    <mergeCell ref="A56:E56"/>
    <mergeCell ref="F56:G56"/>
    <mergeCell ref="A57:E57"/>
    <mergeCell ref="F57:G57"/>
    <mergeCell ref="A52:E52"/>
    <mergeCell ref="F52:G52"/>
    <mergeCell ref="A53:E53"/>
    <mergeCell ref="F53:G53"/>
    <mergeCell ref="A54:E54"/>
    <mergeCell ref="F54:G54"/>
    <mergeCell ref="A49:E49"/>
    <mergeCell ref="F49:G49"/>
    <mergeCell ref="A50:E50"/>
    <mergeCell ref="F50:G50"/>
    <mergeCell ref="A51:E51"/>
    <mergeCell ref="F51:G51"/>
    <mergeCell ref="A46:E46"/>
    <mergeCell ref="F46:G46"/>
    <mergeCell ref="A47:E47"/>
    <mergeCell ref="F47:G47"/>
    <mergeCell ref="A48:E48"/>
    <mergeCell ref="F48:G48"/>
    <mergeCell ref="A42:E42"/>
    <mergeCell ref="F42:G42"/>
    <mergeCell ref="A43:E43"/>
    <mergeCell ref="F43:G43"/>
    <mergeCell ref="F44:G44"/>
    <mergeCell ref="A45:E45"/>
    <mergeCell ref="F45:G45"/>
    <mergeCell ref="A39:E39"/>
    <mergeCell ref="F39:G39"/>
    <mergeCell ref="A40:E40"/>
    <mergeCell ref="F40:G40"/>
    <mergeCell ref="A41:E41"/>
    <mergeCell ref="F41:G41"/>
    <mergeCell ref="A36:E36"/>
    <mergeCell ref="F36:G36"/>
    <mergeCell ref="A37:E37"/>
    <mergeCell ref="F37:G37"/>
    <mergeCell ref="A38:E38"/>
    <mergeCell ref="F38:G38"/>
    <mergeCell ref="A33:E33"/>
    <mergeCell ref="F33:G33"/>
    <mergeCell ref="A34:E34"/>
    <mergeCell ref="F34:G34"/>
    <mergeCell ref="A35:E35"/>
    <mergeCell ref="F35:G35"/>
    <mergeCell ref="A30:E30"/>
    <mergeCell ref="F30:G30"/>
    <mergeCell ref="A31:E31"/>
    <mergeCell ref="F31:G31"/>
    <mergeCell ref="A32:E32"/>
    <mergeCell ref="F32:G32"/>
    <mergeCell ref="A27:E27"/>
    <mergeCell ref="F27:G27"/>
    <mergeCell ref="A28:E28"/>
    <mergeCell ref="F28:G28"/>
    <mergeCell ref="A29:E29"/>
    <mergeCell ref="F29:G29"/>
    <mergeCell ref="A24:E24"/>
    <mergeCell ref="F24:G24"/>
    <mergeCell ref="A25:E25"/>
    <mergeCell ref="F25:G25"/>
    <mergeCell ref="A26:E26"/>
    <mergeCell ref="F26:G26"/>
    <mergeCell ref="A21:E21"/>
    <mergeCell ref="F21:G21"/>
    <mergeCell ref="A22:E22"/>
    <mergeCell ref="F22:G22"/>
    <mergeCell ref="A23:E23"/>
    <mergeCell ref="F23:G23"/>
    <mergeCell ref="A18:E18"/>
    <mergeCell ref="F18:G18"/>
    <mergeCell ref="A19:E19"/>
    <mergeCell ref="F19:G19"/>
    <mergeCell ref="A20:E20"/>
    <mergeCell ref="F20:G20"/>
    <mergeCell ref="A15:E15"/>
    <mergeCell ref="F15:G15"/>
    <mergeCell ref="A16:E16"/>
    <mergeCell ref="F16:G16"/>
    <mergeCell ref="A17:E17"/>
    <mergeCell ref="F17:G17"/>
    <mergeCell ref="A12:E12"/>
    <mergeCell ref="F12:G12"/>
    <mergeCell ref="A13:E13"/>
    <mergeCell ref="F13:G13"/>
    <mergeCell ref="A14:E14"/>
    <mergeCell ref="F14:G14"/>
    <mergeCell ref="A9:E9"/>
    <mergeCell ref="F9:G9"/>
    <mergeCell ref="A10:E10"/>
    <mergeCell ref="F10:G10"/>
    <mergeCell ref="A11:E11"/>
    <mergeCell ref="F11:G11"/>
    <mergeCell ref="A1:G4"/>
    <mergeCell ref="A6:E6"/>
    <mergeCell ref="F6:G6"/>
    <mergeCell ref="A7:E7"/>
    <mergeCell ref="F7:G7"/>
    <mergeCell ref="A8:E8"/>
    <mergeCell ref="F8:G8"/>
  </mergeCells>
  <pageMargins left="0.74803149606299213" right="0.31496062992125984" top="0" bottom="0" header="0.15748031496062992" footer="0.1574803149606299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2021нач.зв.</vt:lpstr>
      <vt:lpstr>отчет 2021стар.зв.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2022-04-27T03:10:52Z</dcterms:created>
  <dcterms:modified xsi:type="dcterms:W3CDTF">2022-04-27T03:11:04Z</dcterms:modified>
</cp:coreProperties>
</file>